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ayush\projects\nnl-export\"/>
    </mc:Choice>
  </mc:AlternateContent>
  <xr:revisionPtr revIDLastSave="0" documentId="13_ncr:1_{38E15792-9E9E-4BCB-B33D-E5D8694D7B27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Landed Cost" sheetId="1" r:id="rId1"/>
    <sheet name="Container Compar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" i="2" l="1"/>
  <c r="C8" i="2" s="1"/>
  <c r="B6" i="2"/>
  <c r="B8" i="2" s="1"/>
  <c r="B9" i="2" s="1"/>
  <c r="B46" i="1"/>
  <c r="B36" i="1"/>
  <c r="C36" i="1" s="1"/>
  <c r="C27" i="1"/>
  <c r="B27" i="1"/>
  <c r="B26" i="1"/>
  <c r="C26" i="1" s="1"/>
  <c r="B23" i="1"/>
  <c r="C23" i="1" s="1"/>
  <c r="B19" i="1"/>
  <c r="B20" i="1" s="1"/>
  <c r="B41" i="1" l="1"/>
  <c r="C41" i="1" s="1"/>
  <c r="B30" i="1"/>
  <c r="B24" i="1"/>
  <c r="B10" i="2"/>
  <c r="C9" i="2"/>
  <c r="B25" i="1" l="1"/>
  <c r="C24" i="1"/>
  <c r="B31" i="1"/>
  <c r="C30" i="1"/>
  <c r="B32" i="1" l="1"/>
  <c r="C32" i="1" s="1"/>
  <c r="C31" i="1"/>
  <c r="B45" i="1"/>
  <c r="C28" i="1"/>
  <c r="B28" i="1"/>
  <c r="C25" i="1"/>
  <c r="B42" i="1"/>
  <c r="C42" i="1" s="1"/>
  <c r="B33" i="1" l="1"/>
  <c r="B35" i="1" l="1"/>
  <c r="C35" i="1" s="1"/>
  <c r="C33" i="1"/>
  <c r="B37" i="1"/>
  <c r="B38" i="1" l="1"/>
  <c r="C37" i="1"/>
</calcChain>
</file>

<file path=xl/sharedStrings.xml><?xml version="1.0" encoding="utf-8"?>
<sst xmlns="http://schemas.openxmlformats.org/spreadsheetml/2006/main" count="54" uniqueCount="54">
  <si>
    <t>Brick Slip — FOB Mundra → CIF Jebel Ali (Dubai) | edit blue cells</t>
  </si>
  <si>
    <t>Inputs (assumptions)</t>
  </si>
  <si>
    <t>FX — INR per USD</t>
  </si>
  <si>
    <t>FX — INR per AED</t>
  </si>
  <si>
    <t>Slips per m² of cladding</t>
  </si>
  <si>
    <t>Mass per slip (kg, fired clay)</t>
  </si>
  <si>
    <t>Packaging / crating uplift %</t>
  </si>
  <si>
    <t>20ft container payload (kg)</t>
  </si>
  <si>
    <t>Factory fully-loaded cost (₹/m²)</t>
  </si>
  <si>
    <t>FOB price target (₹/m²)</t>
  </si>
  <si>
    <t>Inland haulage + port + CHA (₹/container)</t>
  </si>
  <si>
    <t>Ocean freight Mundra→Jebel Ali (₹/container)</t>
  </si>
  <si>
    <t>Marine insurance (% of CFR)</t>
  </si>
  <si>
    <t>UAE import duty (% of CIF)</t>
  </si>
  <si>
    <t>Buyer clearing + local transport (₹/m²)</t>
  </si>
  <si>
    <t>Physical &amp; container</t>
  </si>
  <si>
    <t>Mass per m² incl. packaging (kg)</t>
  </si>
  <si>
    <t>m² of slips per 20ft container</t>
  </si>
  <si>
    <t>Cost build-up (₹ per m²)</t>
  </si>
  <si>
    <t>In USD</t>
  </si>
  <si>
    <t>Factory fully-loaded cost</t>
  </si>
  <si>
    <t>Inland + port + CHA (per m²)</t>
  </si>
  <si>
    <t>→ Cost to FOB Mundra</t>
  </si>
  <si>
    <t>FOB price (revenue)</t>
  </si>
  <si>
    <t>Factory gross margin (FOB − factory cost)</t>
  </si>
  <si>
    <t>Seller margin at FOB (FOB − cost to FOB)</t>
  </si>
  <si>
    <t>Ocean freight (per m²)</t>
  </si>
  <si>
    <t>→ CFR Jebel Ali</t>
  </si>
  <si>
    <t>Marine insurance</t>
  </si>
  <si>
    <t>→ CIF Jebel Ali (Dubai)</t>
  </si>
  <si>
    <t>UAE import duty (buyer pays)</t>
  </si>
  <si>
    <t>Buyer clearing + local transport</t>
  </si>
  <si>
    <t>→ Buyer cost in Dubai warehouse</t>
  </si>
  <si>
    <t xml:space="preserve">  …in AED per m²</t>
  </si>
  <si>
    <t>Per-container economics (₹)</t>
  </si>
  <si>
    <t>Container FOB value</t>
  </si>
  <si>
    <t>Container seller profit (at FOB)</t>
  </si>
  <si>
    <t>Breakeven &amp; headroom</t>
  </si>
  <si>
    <t>Breakeven FOB (₹/m², margin = 0)</t>
  </si>
  <si>
    <t>UK/EU market supply price (ref, £40/m²)</t>
  </si>
  <si>
    <t>(GBP→INR ~107; our CIF Dubai sits well under European supply price = room for buyer margin)</t>
  </si>
  <si>
    <t>Why slips beat solid bricks — same container, same freight</t>
  </si>
  <si>
    <t>Metric</t>
  </si>
  <si>
    <t>Brick slips</t>
  </si>
  <si>
    <t>Solid facing bricks</t>
  </si>
  <si>
    <t>Mass per unit (kg)</t>
  </si>
  <si>
    <t>Container payload (kg)</t>
  </si>
  <si>
    <t>Units per container</t>
  </si>
  <si>
    <t>FOB price per unit (₹)</t>
  </si>
  <si>
    <t>Container FOB value (₹)</t>
  </si>
  <si>
    <t>Container FOB value (USD)</t>
  </si>
  <si>
    <t>Value advantage of slips (×)</t>
  </si>
  <si>
    <t>Same 26 t of clay, same ocean freight — slips carry several times the export value.</t>
  </si>
  <si>
    <t>That is the entire reason to export thin cladding, not solid brick.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</si>
</sst>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.0"/>
    <numFmt numFmtId="165" formatCode="#,##0.000"/>
    <numFmt numFmtId="166" formatCode="0.0%"/>
    <numFmt numFmtId="167" formatCode="&quot;₹&quot;#,##0;\(&quot;₹&quot;#,##0\);&quot;-&quot;"/>
    <numFmt numFmtId="168" formatCode="&quot;$&quot;#,##0.0"/>
    <numFmt numFmtId="169" formatCode="&quot;AED &quot;#,##0"/>
    <numFmt numFmtId="170" formatCode="&quot;$&quot;#,##0;\(&quot;$&quot;#,##0\)"/>
    <numFmt numFmtId="171" formatCode="&quot;₹&quot;#,##0.0"/>
    <numFmt numFmtId="172" formatCode="0.0&quot;x&quot;"/>
  </numFmts>
  <fonts count="9" x14ac:knownFonts="1">
    <font>
      <sz val="11"/>
      <color theme="1"/>
      <name val="Calibri"/>
      <family val="2"/>
      <scheme val="minor"/>
    </font>
    <font>
      <b/>
      <sz val="14"/>
      <color rgb="FF1F4E78"/>
      <name val="Arial"/>
    </font>
    <font>
      <b/>
      <sz val="12"/>
      <name val="Arial"/>
    </font>
    <font>
      <sz val="11"/>
      <color rgb="FF000000"/>
      <name val="Arial"/>
    </font>
    <font>
      <sz val="11"/>
      <color rgb="FF0000FF"/>
      <name val="Arial"/>
    </font>
    <font>
      <b/>
      <sz val="11"/>
      <name val="Arial"/>
    </font>
    <font>
      <b/>
      <sz val="11"/>
      <color rgb="FFFFFFFF"/>
      <name val="Arial"/>
    </font>
    <font>
      <i/>
      <sz val="9"/>
      <color rgb="FF808080"/>
      <name val="Arial"/>
    </font>
    <font>
      <i/>
      <sz val="11"/>
      <color rgb="FF1F4E78"/>
      <name val="Arial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DDEBF7"/>
      </patternFill>
    </fill>
    <fill>
      <patternFill patternType="solid">
        <fgColor rgb="FF1F4E78"/>
      </patternFill>
    </fill>
    <fill>
      <patternFill patternType="solid">
        <fgColor rgb="FFFFFF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0" xfId="0" applyFont="1" applyFill="1"/>
    <xf numFmtId="0" fontId="3" fillId="0" borderId="0" xfId="0" applyFont="1"/>
    <xf numFmtId="3" fontId="4" fillId="0" borderId="0" xfId="0" applyNumberFormat="1" applyFont="1"/>
    <xf numFmtId="164" fontId="4" fillId="0" borderId="0" xfId="0" applyNumberFormat="1" applyFont="1"/>
    <xf numFmtId="165" fontId="4" fillId="0" borderId="0" xfId="0" applyNumberFormat="1" applyFont="1"/>
    <xf numFmtId="166" fontId="4" fillId="0" borderId="0" xfId="0" applyNumberFormat="1" applyFont="1"/>
    <xf numFmtId="167" fontId="4" fillId="0" borderId="0" xfId="0" applyNumberFormat="1" applyFont="1"/>
    <xf numFmtId="164" fontId="3" fillId="0" borderId="0" xfId="0" applyNumberFormat="1" applyFont="1"/>
    <xf numFmtId="3" fontId="5" fillId="3" borderId="0" xfId="0" applyNumberFormat="1" applyFont="1" applyFill="1"/>
    <xf numFmtId="0" fontId="6" fillId="4" borderId="0" xfId="0" applyFont="1" applyFill="1" applyAlignment="1">
      <alignment horizontal="center"/>
    </xf>
    <xf numFmtId="167" fontId="3" fillId="0" borderId="0" xfId="0" applyNumberFormat="1" applyFont="1"/>
    <xf numFmtId="168" fontId="3" fillId="0" borderId="0" xfId="0" applyNumberFormat="1" applyFont="1"/>
    <xf numFmtId="0" fontId="5" fillId="0" borderId="0" xfId="0" applyFont="1"/>
    <xf numFmtId="167" fontId="5" fillId="0" borderId="0" xfId="0" applyNumberFormat="1" applyFont="1"/>
    <xf numFmtId="168" fontId="5" fillId="0" borderId="0" xfId="0" applyNumberFormat="1" applyFont="1"/>
    <xf numFmtId="167" fontId="5" fillId="3" borderId="0" xfId="0" applyNumberFormat="1" applyFont="1" applyFill="1"/>
    <xf numFmtId="168" fontId="5" fillId="3" borderId="0" xfId="0" applyNumberFormat="1" applyFont="1" applyFill="1"/>
    <xf numFmtId="166" fontId="3" fillId="0" borderId="0" xfId="0" applyNumberFormat="1" applyFont="1"/>
    <xf numFmtId="166" fontId="5" fillId="0" borderId="0" xfId="0" applyNumberFormat="1" applyFont="1"/>
    <xf numFmtId="167" fontId="5" fillId="5" borderId="0" xfId="0" applyNumberFormat="1" applyFont="1" applyFill="1"/>
    <xf numFmtId="168" fontId="5" fillId="5" borderId="0" xfId="0" applyNumberFormat="1" applyFont="1" applyFill="1"/>
    <xf numFmtId="169" fontId="3" fillId="0" borderId="0" xfId="0" applyNumberFormat="1" applyFont="1"/>
    <xf numFmtId="170" fontId="3" fillId="0" borderId="0" xfId="0" applyNumberFormat="1" applyFont="1"/>
    <xf numFmtId="170" fontId="5" fillId="5" borderId="0" xfId="0" applyNumberFormat="1" applyFont="1" applyFill="1"/>
    <xf numFmtId="167" fontId="3" fillId="2" borderId="0" xfId="0" applyNumberFormat="1" applyFont="1" applyFill="1"/>
    <xf numFmtId="0" fontId="7" fillId="0" borderId="0" xfId="0" applyFont="1"/>
    <xf numFmtId="3" fontId="3" fillId="0" borderId="0" xfId="0" applyNumberFormat="1" applyFont="1"/>
    <xf numFmtId="171" fontId="4" fillId="0" borderId="0" xfId="0" applyNumberFormat="1" applyFont="1"/>
    <xf numFmtId="170" fontId="5" fillId="0" borderId="0" xfId="0" applyNumberFormat="1" applyFont="1"/>
    <xf numFmtId="172" fontId="5" fillId="5" borderId="0" xfId="0" applyNumberFormat="1" applyFont="1" applyFill="1"/>
    <xf numFmtId="0" fontId="8" fillId="0" borderId="0" xfId="0" applyFont="1"/>
    <xf numFmtId="0" fontId="1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7"/>
  <sheetViews>
    <sheetView showGridLines="0" tabSelected="1" workbookViewId="0">
      <selection sqref="A1:D1"/>
    </sheetView>
  </sheetViews>
  <sheetFormatPr defaultRowHeight="14.5" x14ac:dyDescent="0.35"/>
  <cols>
    <col min="1" max="1" width="46" customWidth="1"/>
    <col min="2" max="2" width="15" customWidth="1"/>
    <col min="3" max="3" width="14" customWidth="1"/>
    <col min="4" max="4" width="30" customWidth="1"/>
  </cols>
  <sheetData>
    <row r="1" spans="1:4" ht="18" x14ac:dyDescent="0.4">
      <c r="A1" s="32" t="s">
        <v>0</v>
      </c>
      <c r="B1" s="33"/>
      <c r="C1" s="33"/>
      <c r="D1" s="33"/>
    </row>
    <row r="3" spans="1:4" ht="15.5" x14ac:dyDescent="0.35">
      <c r="A3" s="1" t="s">
        <v>1</v>
      </c>
    </row>
    <row r="4" spans="1:4" x14ac:dyDescent="0.35">
      <c r="A4" s="2" t="s">
        <v>2</v>
      </c>
      <c r="B4" s="3">
        <v>85</v>
      </c>
    </row>
    <row r="5" spans="1:4" x14ac:dyDescent="0.35">
      <c r="A5" s="2" t="s">
        <v>3</v>
      </c>
      <c r="B5" s="4">
        <v>23.1</v>
      </c>
    </row>
    <row r="6" spans="1:4" x14ac:dyDescent="0.35">
      <c r="A6" s="2" t="s">
        <v>4</v>
      </c>
      <c r="B6" s="3">
        <v>60</v>
      </c>
    </row>
    <row r="7" spans="1:4" x14ac:dyDescent="0.35">
      <c r="A7" s="2" t="s">
        <v>5</v>
      </c>
      <c r="B7" s="5">
        <v>0.53</v>
      </c>
    </row>
    <row r="8" spans="1:4" x14ac:dyDescent="0.35">
      <c r="A8" s="2" t="s">
        <v>6</v>
      </c>
      <c r="B8" s="6">
        <v>0.15</v>
      </c>
    </row>
    <row r="9" spans="1:4" x14ac:dyDescent="0.35">
      <c r="A9" s="2" t="s">
        <v>7</v>
      </c>
      <c r="B9" s="3">
        <v>26000</v>
      </c>
    </row>
    <row r="10" spans="1:4" x14ac:dyDescent="0.35">
      <c r="A10" s="2" t="s">
        <v>8</v>
      </c>
      <c r="B10" s="7">
        <v>840</v>
      </c>
    </row>
    <row r="11" spans="1:4" x14ac:dyDescent="0.35">
      <c r="A11" s="2" t="s">
        <v>9</v>
      </c>
      <c r="B11" s="7">
        <v>1500</v>
      </c>
    </row>
    <row r="12" spans="1:4" x14ac:dyDescent="0.35">
      <c r="A12" s="2" t="s">
        <v>10</v>
      </c>
      <c r="B12" s="7">
        <v>95000</v>
      </c>
    </row>
    <row r="13" spans="1:4" x14ac:dyDescent="0.35">
      <c r="A13" s="2" t="s">
        <v>11</v>
      </c>
      <c r="B13" s="7">
        <v>46000</v>
      </c>
    </row>
    <row r="14" spans="1:4" x14ac:dyDescent="0.35">
      <c r="A14" s="2" t="s">
        <v>12</v>
      </c>
      <c r="B14" s="6">
        <v>5.0000000000000001E-3</v>
      </c>
    </row>
    <row r="15" spans="1:4" x14ac:dyDescent="0.35">
      <c r="A15" s="2" t="s">
        <v>13</v>
      </c>
      <c r="B15" s="6">
        <v>0.05</v>
      </c>
    </row>
    <row r="16" spans="1:4" x14ac:dyDescent="0.35">
      <c r="A16" s="2" t="s">
        <v>14</v>
      </c>
      <c r="B16" s="7">
        <v>40</v>
      </c>
    </row>
    <row r="18" spans="1:3" ht="15.5" x14ac:dyDescent="0.35">
      <c r="A18" s="1" t="s">
        <v>15</v>
      </c>
    </row>
    <row r="19" spans="1:3" x14ac:dyDescent="0.35">
      <c r="A19" s="2" t="s">
        <v>16</v>
      </c>
      <c r="B19" s="8">
        <f>B6*B7*(1+B8)</f>
        <v>36.57</v>
      </c>
    </row>
    <row r="20" spans="1:3" x14ac:dyDescent="0.35">
      <c r="A20" s="2" t="s">
        <v>17</v>
      </c>
      <c r="B20" s="9">
        <f>B9/B19</f>
        <v>710.96527208094062</v>
      </c>
    </row>
    <row r="22" spans="1:3" ht="15.5" x14ac:dyDescent="0.35">
      <c r="A22" s="1" t="s">
        <v>18</v>
      </c>
      <c r="C22" s="10" t="s">
        <v>19</v>
      </c>
    </row>
    <row r="23" spans="1:3" x14ac:dyDescent="0.35">
      <c r="A23" s="2" t="s">
        <v>20</v>
      </c>
      <c r="B23" s="11">
        <f>B10</f>
        <v>840</v>
      </c>
      <c r="C23" s="12">
        <f>B23/B4</f>
        <v>9.882352941176471</v>
      </c>
    </row>
    <row r="24" spans="1:3" x14ac:dyDescent="0.35">
      <c r="A24" s="2" t="s">
        <v>21</v>
      </c>
      <c r="B24" s="11">
        <f>B12/B20</f>
        <v>133.62115384615385</v>
      </c>
      <c r="C24" s="12">
        <f>B24/B4</f>
        <v>1.5720135746606334</v>
      </c>
    </row>
    <row r="25" spans="1:3" x14ac:dyDescent="0.35">
      <c r="A25" s="13" t="s">
        <v>22</v>
      </c>
      <c r="B25" s="14">
        <f>B10+B24</f>
        <v>973.6211538461539</v>
      </c>
      <c r="C25" s="15">
        <f>B25/B4</f>
        <v>11.454366515837105</v>
      </c>
    </row>
    <row r="26" spans="1:3" x14ac:dyDescent="0.35">
      <c r="A26" s="13" t="s">
        <v>23</v>
      </c>
      <c r="B26" s="16">
        <f>B11</f>
        <v>1500</v>
      </c>
      <c r="C26" s="17">
        <f>B26/B4</f>
        <v>17.647058823529413</v>
      </c>
    </row>
    <row r="27" spans="1:3" x14ac:dyDescent="0.35">
      <c r="A27" s="2" t="s">
        <v>24</v>
      </c>
      <c r="B27" s="11">
        <f>B11-B10</f>
        <v>660</v>
      </c>
      <c r="C27" s="18">
        <f>(B11-B10)/B11</f>
        <v>0.44</v>
      </c>
    </row>
    <row r="28" spans="1:3" x14ac:dyDescent="0.35">
      <c r="A28" s="13" t="s">
        <v>25</v>
      </c>
      <c r="B28" s="14">
        <f>B11-B25</f>
        <v>526.3788461538461</v>
      </c>
      <c r="C28" s="19">
        <f>(B11-B25)/B11</f>
        <v>0.35091923076923071</v>
      </c>
    </row>
    <row r="30" spans="1:3" x14ac:dyDescent="0.35">
      <c r="A30" s="2" t="s">
        <v>26</v>
      </c>
      <c r="B30" s="11">
        <f>B13/B20</f>
        <v>64.700769230769239</v>
      </c>
      <c r="C30" s="12">
        <f>B30/B4</f>
        <v>0.76118552036199105</v>
      </c>
    </row>
    <row r="31" spans="1:3" x14ac:dyDescent="0.35">
      <c r="A31" s="2" t="s">
        <v>27</v>
      </c>
      <c r="B31" s="11">
        <f>B11+B30</f>
        <v>1564.7007692307693</v>
      </c>
      <c r="C31" s="12">
        <f>B31/B4</f>
        <v>18.408244343891404</v>
      </c>
    </row>
    <row r="32" spans="1:3" x14ac:dyDescent="0.35">
      <c r="A32" s="2" t="s">
        <v>28</v>
      </c>
      <c r="B32" s="11">
        <f>B31*B14</f>
        <v>7.8235038461538471</v>
      </c>
      <c r="C32" s="12">
        <f>B32/B4</f>
        <v>9.2041221719457028E-2</v>
      </c>
    </row>
    <row r="33" spans="1:3" x14ac:dyDescent="0.35">
      <c r="A33" s="13" t="s">
        <v>29</v>
      </c>
      <c r="B33" s="20">
        <f>B31+B32</f>
        <v>1572.5242730769232</v>
      </c>
      <c r="C33" s="21">
        <f>B33/B4</f>
        <v>18.500285565610863</v>
      </c>
    </row>
    <row r="35" spans="1:3" x14ac:dyDescent="0.35">
      <c r="A35" s="2" t="s">
        <v>30</v>
      </c>
      <c r="B35" s="11">
        <f>B33*B15</f>
        <v>78.626213653846165</v>
      </c>
      <c r="C35" s="12">
        <f>B35/B4</f>
        <v>0.92501427828054317</v>
      </c>
    </row>
    <row r="36" spans="1:3" x14ac:dyDescent="0.35">
      <c r="A36" s="2" t="s">
        <v>31</v>
      </c>
      <c r="B36" s="11">
        <f>B16</f>
        <v>40</v>
      </c>
      <c r="C36" s="12">
        <f>B36/B4</f>
        <v>0.47058823529411764</v>
      </c>
    </row>
    <row r="37" spans="1:3" x14ac:dyDescent="0.35">
      <c r="A37" s="13" t="s">
        <v>32</v>
      </c>
      <c r="B37" s="16">
        <f>B33+B35+B16</f>
        <v>1691.1504867307694</v>
      </c>
      <c r="C37" s="17">
        <f>B37/B4</f>
        <v>19.895888079185521</v>
      </c>
    </row>
    <row r="38" spans="1:3" x14ac:dyDescent="0.35">
      <c r="A38" s="2" t="s">
        <v>33</v>
      </c>
      <c r="B38" s="22">
        <f>B37/B5</f>
        <v>73.209977780552791</v>
      </c>
    </row>
    <row r="40" spans="1:3" ht="15.5" x14ac:dyDescent="0.35">
      <c r="A40" s="1" t="s">
        <v>34</v>
      </c>
    </row>
    <row r="41" spans="1:3" x14ac:dyDescent="0.35">
      <c r="A41" s="2" t="s">
        <v>35</v>
      </c>
      <c r="B41" s="11">
        <f>B20*B11</f>
        <v>1066447.908121411</v>
      </c>
      <c r="C41" s="23">
        <f>B41/B4</f>
        <v>12546.445977898953</v>
      </c>
    </row>
    <row r="42" spans="1:3" x14ac:dyDescent="0.35">
      <c r="A42" s="13" t="s">
        <v>36</v>
      </c>
      <c r="B42" s="20">
        <f>B20*(B11-B25)</f>
        <v>374237.07957342075</v>
      </c>
      <c r="C42" s="24">
        <f>B42/B4</f>
        <v>4402.7891714520092</v>
      </c>
    </row>
    <row r="44" spans="1:3" ht="15.5" x14ac:dyDescent="0.35">
      <c r="A44" s="1" t="s">
        <v>37</v>
      </c>
    </row>
    <row r="45" spans="1:3" x14ac:dyDescent="0.35">
      <c r="A45" s="2" t="s">
        <v>38</v>
      </c>
      <c r="B45" s="11">
        <f>B25</f>
        <v>973.6211538461539</v>
      </c>
    </row>
    <row r="46" spans="1:3" x14ac:dyDescent="0.35">
      <c r="A46" s="2" t="s">
        <v>39</v>
      </c>
      <c r="B46" s="25">
        <f>40*107</f>
        <v>4280</v>
      </c>
    </row>
    <row r="47" spans="1:3" x14ac:dyDescent="0.35">
      <c r="A47" s="26" t="s">
        <v>40</v>
      </c>
    </row>
  </sheetData>
  <mergeCells count="1">
    <mergeCell ref="A1:D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3"/>
  <sheetViews>
    <sheetView showGridLines="0" workbookViewId="0"/>
  </sheetViews>
  <sheetFormatPr defaultRowHeight="14.5" x14ac:dyDescent="0.35"/>
  <cols>
    <col min="1" max="1" width="40" customWidth="1"/>
    <col min="2" max="3" width="18" customWidth="1"/>
  </cols>
  <sheetData>
    <row r="1" spans="1:3" ht="18" x14ac:dyDescent="0.4">
      <c r="A1" s="32" t="s">
        <v>41</v>
      </c>
      <c r="B1" s="33"/>
      <c r="C1" s="33"/>
    </row>
    <row r="3" spans="1:3" x14ac:dyDescent="0.35">
      <c r="A3" s="10" t="s">
        <v>42</v>
      </c>
      <c r="B3" s="10" t="s">
        <v>43</v>
      </c>
      <c r="C3" s="10" t="s">
        <v>44</v>
      </c>
    </row>
    <row r="4" spans="1:3" x14ac:dyDescent="0.35">
      <c r="A4" s="2" t="s">
        <v>45</v>
      </c>
      <c r="B4" s="5">
        <v>0.53</v>
      </c>
      <c r="C4" s="4">
        <v>3</v>
      </c>
    </row>
    <row r="5" spans="1:3" x14ac:dyDescent="0.35">
      <c r="A5" s="2" t="s">
        <v>46</v>
      </c>
      <c r="B5" s="3">
        <v>26000</v>
      </c>
      <c r="C5" s="3">
        <v>26000</v>
      </c>
    </row>
    <row r="6" spans="1:3" x14ac:dyDescent="0.35">
      <c r="A6" s="2" t="s">
        <v>47</v>
      </c>
      <c r="B6" s="27">
        <f>B5/(B4*1.15)</f>
        <v>42657.916324856444</v>
      </c>
      <c r="C6" s="27">
        <f>C5/C4</f>
        <v>8666.6666666666661</v>
      </c>
    </row>
    <row r="7" spans="1:3" x14ac:dyDescent="0.35">
      <c r="A7" s="2" t="s">
        <v>48</v>
      </c>
      <c r="B7" s="28">
        <v>25</v>
      </c>
      <c r="C7" s="28">
        <v>30</v>
      </c>
    </row>
    <row r="8" spans="1:3" x14ac:dyDescent="0.35">
      <c r="A8" s="13" t="s">
        <v>49</v>
      </c>
      <c r="B8" s="16">
        <f>B6*B7</f>
        <v>1066447.908121411</v>
      </c>
      <c r="C8" s="16">
        <f>C6*C7</f>
        <v>259999.99999999997</v>
      </c>
    </row>
    <row r="9" spans="1:3" x14ac:dyDescent="0.35">
      <c r="A9" s="13" t="s">
        <v>50</v>
      </c>
      <c r="B9" s="29">
        <f>B8/85</f>
        <v>12546.445977898953</v>
      </c>
      <c r="C9" s="29">
        <f>C8/85</f>
        <v>3058.8235294117644</v>
      </c>
    </row>
    <row r="10" spans="1:3" x14ac:dyDescent="0.35">
      <c r="A10" s="13" t="s">
        <v>51</v>
      </c>
      <c r="B10" s="30">
        <f>B8/C8</f>
        <v>4.1017227235438884</v>
      </c>
    </row>
    <row r="12" spans="1:3" x14ac:dyDescent="0.35">
      <c r="A12" s="31" t="s">
        <v>52</v>
      </c>
    </row>
    <row r="13" spans="1:3" x14ac:dyDescent="0.35">
      <c r="A13" s="31" t="s">
        <v>53</v>
      </c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Landed Cost</vt:lpstr>
      <vt:lpstr>Container Compare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Ayush Srivastava</cp:lastModifiedBy>
  <dcterms:created xsi:type="dcterms:W3CDTF">2026-05-24T05:23:22Z</dcterms:created>
  <dcterms:modified xsi:type="dcterms:W3CDTF">2026-05-24T05:23:32Z</dcterms:modified>
</cp:coreProperties>
</file>